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kenbrooks-my.sharepoint.com/personal/bcielo_copaken-brooks_com/Documents/Family Reports/"/>
    </mc:Choice>
  </mc:AlternateContent>
  <xr:revisionPtr revIDLastSave="39" documentId="8_{EF88543F-9E8A-44D0-A102-9D64ED81DA7C}" xr6:coauthVersionLast="46" xr6:coauthVersionMax="46" xr10:uidLastSave="{FF632DD2-3501-4682-B8D0-AF27B8009131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1'!$A$1:$J$51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D39" i="1"/>
  <c r="C39" i="1"/>
  <c r="J8" i="1" l="1"/>
  <c r="J9" i="1"/>
  <c r="I8" i="1"/>
  <c r="I9" i="1"/>
  <c r="H8" i="1"/>
  <c r="H9" i="1"/>
  <c r="D9" i="1"/>
  <c r="E9" i="1"/>
  <c r="F9" i="1"/>
  <c r="G9" i="1"/>
  <c r="C9" i="1"/>
  <c r="H22" i="1" l="1"/>
  <c r="H33" i="1" s="1"/>
  <c r="I22" i="1"/>
  <c r="I33" i="1" s="1"/>
  <c r="J22" i="1"/>
  <c r="J33" i="1" s="1"/>
  <c r="F22" i="1"/>
  <c r="G22" i="1"/>
  <c r="G33" i="1" s="1"/>
  <c r="F33" i="1"/>
  <c r="D22" i="1"/>
  <c r="D33" i="1" s="1"/>
  <c r="E22" i="1"/>
  <c r="E33" i="1" s="1"/>
  <c r="C33" i="1"/>
  <c r="C42" i="1" s="1"/>
  <c r="C51" i="1" s="1"/>
  <c r="C22" i="1"/>
  <c r="H20" i="1"/>
  <c r="J20" i="1" s="1"/>
  <c r="G20" i="1"/>
  <c r="I20" i="1"/>
  <c r="C20" i="1"/>
  <c r="B20" i="1"/>
  <c r="D49" i="1"/>
  <c r="E49" i="1"/>
  <c r="F49" i="1"/>
  <c r="G49" i="1"/>
  <c r="H49" i="1"/>
  <c r="I49" i="1"/>
  <c r="J49" i="1"/>
  <c r="C49" i="1"/>
  <c r="H39" i="1" l="1"/>
  <c r="J39" i="1" s="1"/>
  <c r="J42" i="1" l="1"/>
  <c r="B38" i="1"/>
  <c r="D42" i="1" l="1"/>
  <c r="D51" i="1" s="1"/>
  <c r="E42" i="1"/>
  <c r="E51" i="1" s="1"/>
  <c r="F42" i="1"/>
  <c r="F51" i="1" s="1"/>
  <c r="G42" i="1"/>
  <c r="G51" i="1" s="1"/>
  <c r="H42" i="1"/>
  <c r="H51" i="1" s="1"/>
  <c r="J51" i="1"/>
  <c r="I42" i="1"/>
  <c r="I51" i="1" s="1"/>
  <c r="H46" i="1"/>
  <c r="J46" i="1" s="1"/>
  <c r="H47" i="1"/>
  <c r="J47" i="1" s="1"/>
  <c r="H48" i="1"/>
  <c r="J48" i="1" s="1"/>
  <c r="H45" i="1"/>
  <c r="J45" i="1" s="1"/>
</calcChain>
</file>

<file path=xl/sharedStrings.xml><?xml version="1.0" encoding="utf-8"?>
<sst xmlns="http://schemas.openxmlformats.org/spreadsheetml/2006/main" count="100" uniqueCount="67">
  <si>
    <t>NET CASH GENERATED FOR REAL ESTATE AND OTHER INVESTMENTS</t>
  </si>
  <si>
    <t>CF PARTNERS LLC</t>
  </si>
  <si>
    <t>ORIGINAL BUDGET FOR 2020</t>
  </si>
  <si>
    <t>% Owned</t>
  </si>
  <si>
    <t>NOI</t>
  </si>
  <si>
    <t>Debt Service</t>
  </si>
  <si>
    <t>Other Operating Adj</t>
  </si>
  <si>
    <t>Leasing Costs         (TI &amp; Comm)</t>
  </si>
  <si>
    <t>Other Capital</t>
  </si>
  <si>
    <t>CASH FLOW</t>
  </si>
  <si>
    <t>CONT (DIST)</t>
  </si>
  <si>
    <t>NET</t>
  </si>
  <si>
    <r>
      <rPr>
        <b/>
        <sz val="8"/>
        <rFont val="Arial Narrow"/>
        <family val="2"/>
      </rPr>
      <t xml:space="preserve">OFFICE
</t>
    </r>
    <r>
      <rPr>
        <sz val="8"/>
        <rFont val="Arial Narrow"/>
        <family val="2"/>
      </rPr>
      <t>CB-GBTS Capital Partners LLC</t>
    </r>
  </si>
  <si>
    <r>
      <rPr>
        <sz val="8"/>
        <rFont val="Arial Narrow"/>
        <family val="2"/>
      </rPr>
      <t>1816 Walnut, LLC</t>
    </r>
  </si>
  <si>
    <r>
      <rPr>
        <sz val="8"/>
        <rFont val="Arial Narrow"/>
        <family val="2"/>
      </rPr>
      <t>CDDH, LLC</t>
    </r>
  </si>
  <si>
    <r>
      <rPr>
        <sz val="8"/>
        <rFont val="Arial Narrow"/>
        <family val="2"/>
      </rPr>
      <t>Corrigan Station LLC</t>
    </r>
  </si>
  <si>
    <r>
      <rPr>
        <u/>
        <sz val="8"/>
        <rFont val="Times New Roman"/>
        <family val="1"/>
      </rPr>
      <t>                  </t>
    </r>
    <r>
      <rPr>
        <u/>
        <sz val="8"/>
        <rFont val="Arial Narrow"/>
        <family val="2"/>
      </rPr>
      <t>0</t>
    </r>
  </si>
  <si>
    <r>
      <rPr>
        <u/>
        <sz val="8"/>
        <rFont val="Times New Roman"/>
        <family val="1"/>
      </rPr>
      <t>                     </t>
    </r>
    <r>
      <rPr>
        <u/>
        <sz val="8"/>
        <rFont val="Arial Narrow"/>
        <family val="2"/>
      </rPr>
      <t>0</t>
    </r>
  </si>
  <si>
    <r>
      <rPr>
        <b/>
        <sz val="8"/>
        <rFont val="Arial Narrow"/>
        <family val="2"/>
      </rPr>
      <t>TOTAL  OFFICE</t>
    </r>
  </si>
  <si>
    <r>
      <rPr>
        <b/>
        <sz val="8"/>
        <rFont val="Arial Narrow"/>
        <family val="2"/>
      </rPr>
      <t xml:space="preserve">RETAIL
</t>
    </r>
    <r>
      <rPr>
        <sz val="8"/>
        <rFont val="Arial Narrow"/>
        <family val="2"/>
      </rPr>
      <t>95Q Corner Properties, LLC</t>
    </r>
  </si>
  <si>
    <r>
      <rPr>
        <sz val="8"/>
        <rFont val="Arial Narrow"/>
        <family val="2"/>
      </rPr>
      <t>HB Building, L.L.C.</t>
    </r>
  </si>
  <si>
    <r>
      <rPr>
        <sz val="8"/>
        <rFont val="Arial Narrow"/>
        <family val="2"/>
      </rPr>
      <t>BP Development, L.P.</t>
    </r>
  </si>
  <si>
    <r>
      <rPr>
        <sz val="8"/>
        <rFont val="Arial Narrow"/>
        <family val="2"/>
      </rPr>
      <t>BP Market Square, LLC</t>
    </r>
  </si>
  <si>
    <r>
      <rPr>
        <u/>
        <sz val="8"/>
        <rFont val="Times New Roman"/>
        <family val="1"/>
      </rPr>
      <t>           </t>
    </r>
    <r>
      <rPr>
        <u/>
        <sz val="8"/>
        <rFont val="Arial Narrow"/>
        <family val="2"/>
      </rPr>
      <t>392,819</t>
    </r>
  </si>
  <si>
    <r>
      <rPr>
        <u/>
        <sz val="8"/>
        <rFont val="Times New Roman"/>
        <family val="1"/>
      </rPr>
      <t>         </t>
    </r>
    <r>
      <rPr>
        <u/>
        <sz val="8"/>
        <rFont val="Arial Narrow"/>
        <family val="2"/>
      </rPr>
      <t>(231,116</t>
    </r>
    <r>
      <rPr>
        <sz val="8"/>
        <rFont val="Arial Narrow"/>
        <family val="2"/>
      </rPr>
      <t>)</t>
    </r>
  </si>
  <si>
    <r>
      <rPr>
        <u/>
        <sz val="8"/>
        <rFont val="Times New Roman"/>
        <family val="1"/>
      </rPr>
      <t>          </t>
    </r>
    <r>
      <rPr>
        <u/>
        <sz val="8"/>
        <rFont val="Arial Narrow"/>
        <family val="2"/>
      </rPr>
      <t>16,666</t>
    </r>
  </si>
  <si>
    <r>
      <rPr>
        <u/>
        <sz val="8"/>
        <rFont val="Times New Roman"/>
        <family val="1"/>
      </rPr>
      <t>         </t>
    </r>
    <r>
      <rPr>
        <u/>
        <sz val="8"/>
        <rFont val="Arial Narrow"/>
        <family val="2"/>
      </rPr>
      <t>(82,377</t>
    </r>
    <r>
      <rPr>
        <sz val="8"/>
        <rFont val="Arial Narrow"/>
        <family val="2"/>
      </rPr>
      <t>)</t>
    </r>
  </si>
  <si>
    <r>
      <rPr>
        <u/>
        <sz val="8"/>
        <rFont val="Times New Roman"/>
        <family val="1"/>
      </rPr>
      <t>            </t>
    </r>
    <r>
      <rPr>
        <u/>
        <sz val="8"/>
        <rFont val="Arial Narrow"/>
        <family val="2"/>
      </rPr>
      <t>95,992</t>
    </r>
  </si>
  <si>
    <r>
      <rPr>
        <b/>
        <sz val="8"/>
        <rFont val="Arial Narrow"/>
        <family val="2"/>
      </rPr>
      <t>TOTAL  RETAIL</t>
    </r>
  </si>
  <si>
    <r>
      <rPr>
        <b/>
        <sz val="8"/>
        <rFont val="Arial Narrow"/>
        <family val="2"/>
      </rPr>
      <t xml:space="preserve">DEVELOPMENT
</t>
    </r>
    <r>
      <rPr>
        <sz val="8"/>
        <rFont val="Arial Narrow"/>
        <family val="2"/>
      </rPr>
      <t>MGV LLC, Bldg #2 South</t>
    </r>
  </si>
  <si>
    <r>
      <rPr>
        <sz val="8"/>
        <rFont val="Arial Narrow"/>
        <family val="2"/>
      </rPr>
      <t>18th and Walnut Partners</t>
    </r>
  </si>
  <si>
    <r>
      <rPr>
        <u/>
        <sz val="8"/>
        <rFont val="Times New Roman"/>
        <family val="1"/>
      </rPr>
      <t>          </t>
    </r>
    <r>
      <rPr>
        <u/>
        <sz val="8"/>
        <rFont val="Arial Narrow"/>
        <family val="2"/>
      </rPr>
      <t>211,125</t>
    </r>
  </si>
  <si>
    <r>
      <rPr>
        <b/>
        <sz val="8"/>
        <rFont val="Arial Narrow"/>
        <family val="2"/>
      </rPr>
      <t>TOTAL  DEVELOPMENT</t>
    </r>
  </si>
  <si>
    <r>
      <rPr>
        <b/>
        <sz val="8"/>
        <rFont val="Arial Narrow"/>
        <family val="2"/>
      </rPr>
      <t xml:space="preserve">VACANT GROUND
</t>
    </r>
    <r>
      <rPr>
        <sz val="8"/>
        <rFont val="Arial Narrow"/>
        <family val="2"/>
      </rPr>
      <t>112th &amp; Glenwood, LLC</t>
    </r>
  </si>
  <si>
    <r>
      <rPr>
        <sz val="8"/>
        <rFont val="Arial Narrow"/>
        <family val="2"/>
      </rPr>
      <t>112th &amp; Lamar, LLC</t>
    </r>
  </si>
  <si>
    <t>CB 1211 McGee,LLC</t>
  </si>
  <si>
    <r>
      <rPr>
        <sz val="8"/>
        <rFont val="Arial Narrow"/>
        <family val="2"/>
      </rPr>
      <t>Seven Tracts-College Blvd, LLC</t>
    </r>
  </si>
  <si>
    <r>
      <rPr>
        <b/>
        <sz val="8"/>
        <rFont val="Arial Narrow"/>
        <family val="2"/>
      </rPr>
      <t>TOTAL  VACANT GROUND</t>
    </r>
  </si>
  <si>
    <r>
      <rPr>
        <b/>
        <sz val="8"/>
        <rFont val="Arial Narrow"/>
        <family val="2"/>
      </rPr>
      <t xml:space="preserve">INVESTMENT
</t>
    </r>
    <r>
      <rPr>
        <sz val="8"/>
        <rFont val="Arial Narrow"/>
        <family val="2"/>
      </rPr>
      <t>Copaken District Cap Partners</t>
    </r>
  </si>
  <si>
    <r>
      <rPr>
        <sz val="8"/>
        <rFont val="Arial Narrow"/>
        <family val="2"/>
      </rPr>
      <t>BP Residual Properties</t>
    </r>
  </si>
  <si>
    <r>
      <rPr>
        <sz val="8"/>
        <rFont val="Arial Narrow"/>
        <family val="2"/>
      </rPr>
      <t>CF Partners, LLC</t>
    </r>
  </si>
  <si>
    <r>
      <rPr>
        <sz val="8"/>
        <rFont val="Arial Narrow"/>
        <family val="2"/>
      </rPr>
      <t>CF 18 Walnut, LLC</t>
    </r>
  </si>
  <si>
    <r>
      <rPr>
        <sz val="8"/>
        <rFont val="Arial Narrow"/>
        <family val="2"/>
      </rPr>
      <t>CF 1816 Walnut, LLC</t>
    </r>
  </si>
  <si>
    <r>
      <rPr>
        <sz val="8"/>
        <rFont val="Arial Narrow"/>
        <family val="2"/>
      </rPr>
      <t>CF Ventures, LLC</t>
    </r>
  </si>
  <si>
    <r>
      <rPr>
        <sz val="8"/>
        <rFont val="Arial Narrow"/>
        <family val="2"/>
      </rPr>
      <t>CF Real Estate Holdings LLC</t>
    </r>
  </si>
  <si>
    <r>
      <rPr>
        <sz val="8"/>
        <rFont val="Arial Narrow"/>
        <family val="2"/>
      </rPr>
      <t>CB MGV, LLC</t>
    </r>
  </si>
  <si>
    <r>
      <rPr>
        <sz val="8"/>
        <rFont val="Arial Narrow"/>
        <family val="2"/>
      </rPr>
      <t>TC Corrigan LLC</t>
    </r>
  </si>
  <si>
    <r>
      <rPr>
        <b/>
        <sz val="8"/>
        <rFont val="Arial Narrow"/>
        <family val="2"/>
      </rPr>
      <t>TOTAL  INVESTMENT</t>
    </r>
  </si>
  <si>
    <r>
      <rPr>
        <u/>
        <sz val="8"/>
        <rFont val="Arial Narrow"/>
        <family val="2"/>
      </rPr>
      <t>                     0</t>
    </r>
  </si>
  <si>
    <t>SUBTOTAL REAL ESTATE</t>
  </si>
  <si>
    <t>Third Party Properties</t>
  </si>
  <si>
    <t>Plaza Colonnade</t>
  </si>
  <si>
    <t>ARTerra</t>
  </si>
  <si>
    <t>KDDH (Square Deal/CDDH)</t>
  </si>
  <si>
    <t>The District (Copaken Dist Cap Ptrs)</t>
  </si>
  <si>
    <t>CBDI</t>
  </si>
  <si>
    <t>Frontier</t>
  </si>
  <si>
    <t>TOTAL REAL ESTATE</t>
  </si>
  <si>
    <t>Prairie Capital</t>
  </si>
  <si>
    <t xml:space="preserve">Dividends &amp; Interest </t>
  </si>
  <si>
    <t xml:space="preserve">PE Distributions </t>
  </si>
  <si>
    <t>Maturities</t>
  </si>
  <si>
    <t>Reinvested DIV/Int</t>
  </si>
  <si>
    <t>SUBTOTAL PRAIRIE</t>
  </si>
  <si>
    <t>Total CF Partners</t>
  </si>
  <si>
    <t>Other Considerations: CF Ventures, Power Tower, Patient Discovery Solutions</t>
  </si>
  <si>
    <t>3/12/2021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</si>
</sst>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9" x14ac:knownFonts="1">
    <font>
      <sz val="10"/>
      <color rgb="FF000000"/>
      <name val="Times New Roman"/>
      <charset val="204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Times New Roman"/>
      <family val="1"/>
    </font>
    <font>
      <u/>
      <sz val="8"/>
      <name val="Arial Narrow"/>
      <family val="2"/>
    </font>
    <font>
      <b/>
      <u/>
      <sz val="8"/>
      <name val="Arial Narrow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i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10" fontId="1" fillId="0" borderId="0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Border="1" applyAlignment="1">
      <alignment horizontal="right" vertical="center" indent="1" shrinkToFit="1"/>
    </xf>
    <xf numFmtId="37" fontId="1" fillId="0" borderId="0" xfId="0" applyNumberFormat="1" applyFont="1" applyFill="1" applyBorder="1" applyAlignment="1">
      <alignment horizontal="right" vertical="center" indent="1" shrinkToFit="1"/>
    </xf>
    <xf numFmtId="164" fontId="1" fillId="0" borderId="0" xfId="0" applyNumberFormat="1" applyFont="1" applyFill="1" applyBorder="1" applyAlignment="1">
      <alignment horizontal="right" vertical="center" indent="1" shrinkToFit="1"/>
    </xf>
    <xf numFmtId="1" fontId="1" fillId="0" borderId="0" xfId="0" applyNumberFormat="1" applyFont="1" applyFill="1" applyBorder="1" applyAlignment="1">
      <alignment horizontal="right" vertical="center" indent="1" shrinkToFit="1"/>
    </xf>
    <xf numFmtId="3" fontId="1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top" wrapText="1"/>
    </xf>
    <xf numFmtId="10" fontId="1" fillId="0" borderId="0" xfId="0" applyNumberFormat="1" applyFont="1" applyFill="1" applyBorder="1" applyAlignment="1">
      <alignment horizontal="right" vertical="top" shrinkToFit="1"/>
    </xf>
    <xf numFmtId="3" fontId="1" fillId="0" borderId="0" xfId="0" applyNumberFormat="1" applyFont="1" applyFill="1" applyBorder="1" applyAlignment="1">
      <alignment horizontal="right" vertical="top" indent="1" shrinkToFit="1"/>
    </xf>
    <xf numFmtId="37" fontId="1" fillId="0" borderId="0" xfId="0" applyNumberFormat="1" applyFont="1" applyFill="1" applyBorder="1" applyAlignment="1">
      <alignment horizontal="right" vertical="top" indent="1" shrinkToFit="1"/>
    </xf>
    <xf numFmtId="1" fontId="1" fillId="0" borderId="0" xfId="0" applyNumberFormat="1" applyFont="1" applyFill="1" applyBorder="1" applyAlignment="1">
      <alignment horizontal="right" vertical="top" indent="1" shrinkToFit="1"/>
    </xf>
    <xf numFmtId="37" fontId="1" fillId="0" borderId="0" xfId="0" applyNumberFormat="1" applyFont="1" applyFill="1" applyBorder="1" applyAlignment="1">
      <alignment horizontal="right" vertical="top" shrinkToFit="1"/>
    </xf>
    <xf numFmtId="1" fontId="1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right" vertical="top" wrapText="1" indent="1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37" fontId="1" fillId="0" borderId="0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165" fontId="14" fillId="0" borderId="2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 wrapText="1" indent="1"/>
    </xf>
    <xf numFmtId="37" fontId="14" fillId="0" borderId="0" xfId="0" applyNumberFormat="1" applyFont="1" applyFill="1" applyBorder="1" applyAlignment="1">
      <alignment horizontal="right" vertical="center" wrapText="1" indent="1"/>
    </xf>
    <xf numFmtId="37" fontId="14" fillId="3" borderId="0" xfId="0" applyNumberFormat="1" applyFont="1" applyFill="1" applyBorder="1" applyAlignment="1">
      <alignment horizontal="right" vertical="center" wrapText="1" indent="1"/>
    </xf>
    <xf numFmtId="0" fontId="2" fillId="4" borderId="0" xfId="0" applyFont="1" applyFill="1" applyBorder="1" applyAlignment="1">
      <alignment horizontal="left" vertical="top" wrapText="1"/>
    </xf>
    <xf numFmtId="10" fontId="1" fillId="4" borderId="0" xfId="0" applyNumberFormat="1" applyFont="1" applyFill="1" applyBorder="1" applyAlignment="1">
      <alignment horizontal="right" vertical="top" shrinkToFit="1"/>
    </xf>
    <xf numFmtId="0" fontId="0" fillId="4" borderId="0" xfId="0" applyFill="1" applyBorder="1" applyAlignment="1">
      <alignment horizontal="right" vertical="top" wrapText="1" indent="1"/>
    </xf>
    <xf numFmtId="37" fontId="14" fillId="5" borderId="3" xfId="0" applyNumberFormat="1" applyFont="1" applyFill="1" applyBorder="1" applyAlignment="1">
      <alignment horizontal="right" vertical="center" wrapText="1" indent="1"/>
    </xf>
    <xf numFmtId="0" fontId="0" fillId="4" borderId="0" xfId="0" applyFill="1" applyBorder="1" applyAlignment="1">
      <alignment horizontal="left" vertical="top" wrapText="1"/>
    </xf>
    <xf numFmtId="10" fontId="1" fillId="4" borderId="0" xfId="0" applyNumberFormat="1" applyFont="1" applyFill="1" applyBorder="1" applyAlignment="1">
      <alignment horizontal="right" vertical="center" shrinkToFit="1"/>
    </xf>
    <xf numFmtId="1" fontId="1" fillId="4" borderId="0" xfId="0" applyNumberFormat="1" applyFont="1" applyFill="1" applyBorder="1" applyAlignment="1">
      <alignment horizontal="right" vertical="center" indent="1" shrinkToFit="1"/>
    </xf>
    <xf numFmtId="1" fontId="1" fillId="4" borderId="0" xfId="0" applyNumberFormat="1" applyFont="1" applyFill="1" applyBorder="1" applyAlignment="1">
      <alignment horizontal="right" vertical="top" indent="1" shrinkToFit="1"/>
    </xf>
    <xf numFmtId="0" fontId="3" fillId="4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wrapText="1"/>
    </xf>
    <xf numFmtId="0" fontId="1" fillId="4" borderId="0" xfId="0" applyFont="1" applyFill="1" applyBorder="1" applyAlignment="1">
      <alignment horizontal="right" vertical="top" wrapText="1" indent="1"/>
    </xf>
    <xf numFmtId="164" fontId="1" fillId="0" borderId="0" xfId="0" applyNumberFormat="1" applyFont="1" applyFill="1" applyBorder="1" applyAlignment="1">
      <alignment horizontal="right" vertical="top" indent="1" shrinkToFit="1"/>
    </xf>
    <xf numFmtId="0" fontId="0" fillId="0" borderId="0" xfId="0" applyFill="1" applyAlignment="1">
      <alignment horizontal="left" vertical="top"/>
    </xf>
    <xf numFmtId="165" fontId="1" fillId="0" borderId="0" xfId="1" applyNumberFormat="1" applyFont="1" applyFill="1" applyBorder="1" applyAlignment="1">
      <alignment horizontal="right" vertical="top" indent="1" shrinkToFit="1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1" xfId="1" applyNumberFormat="1" applyFont="1" applyFill="1" applyBorder="1" applyAlignment="1">
      <alignment horizontal="right" vertical="top" indent="1" shrinkToFit="1"/>
    </xf>
    <xf numFmtId="1" fontId="1" fillId="0" borderId="1" xfId="0" applyNumberFormat="1" applyFont="1" applyFill="1" applyBorder="1" applyAlignment="1">
      <alignment horizontal="right" vertical="top" indent="1" shrinkToFit="1"/>
    </xf>
    <xf numFmtId="165" fontId="1" fillId="0" borderId="1" xfId="0" applyNumberFormat="1" applyFont="1" applyFill="1" applyBorder="1" applyAlignment="1">
      <alignment horizontal="left" vertical="top"/>
    </xf>
    <xf numFmtId="165" fontId="17" fillId="0" borderId="0" xfId="0" applyNumberFormat="1" applyFont="1" applyFill="1" applyBorder="1" applyAlignment="1">
      <alignment horizontal="left" vertical="top"/>
    </xf>
    <xf numFmtId="0" fontId="16" fillId="0" borderId="0" xfId="0" applyFont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10" fontId="1" fillId="2" borderId="0" xfId="0" applyNumberFormat="1" applyFont="1" applyFill="1" applyBorder="1" applyAlignment="1">
      <alignment horizontal="right" vertical="top" shrinkToFit="1"/>
    </xf>
    <xf numFmtId="164" fontId="1" fillId="2" borderId="0" xfId="0" applyNumberFormat="1" applyFont="1" applyFill="1" applyBorder="1" applyAlignment="1">
      <alignment horizontal="right" vertical="top" indent="1" shrinkToFit="1"/>
    </xf>
    <xf numFmtId="1" fontId="1" fillId="2" borderId="0" xfId="0" applyNumberFormat="1" applyFont="1" applyFill="1" applyBorder="1" applyAlignment="1">
      <alignment horizontal="right" vertical="top" indent="1" shrinkToFit="1"/>
    </xf>
    <xf numFmtId="3" fontId="1" fillId="2" borderId="0" xfId="0" applyNumberFormat="1" applyFont="1" applyFill="1" applyBorder="1" applyAlignment="1">
      <alignment horizontal="right" vertical="top" indent="1" shrinkToFit="1"/>
    </xf>
    <xf numFmtId="37" fontId="1" fillId="2" borderId="0" xfId="0" applyNumberFormat="1" applyFont="1" applyFill="1" applyBorder="1" applyAlignment="1">
      <alignment horizontal="right" vertical="center" indent="1" shrinkToFit="1"/>
    </xf>
    <xf numFmtId="37" fontId="1" fillId="2" borderId="0" xfId="0" applyNumberFormat="1" applyFont="1" applyFill="1" applyBorder="1" applyAlignment="1">
      <alignment horizontal="right" vertical="top" indent="1" shrinkToFit="1"/>
    </xf>
    <xf numFmtId="37" fontId="1" fillId="2" borderId="0" xfId="0" applyNumberFormat="1" applyFont="1" applyFill="1" applyBorder="1" applyAlignment="1">
      <alignment horizontal="right" vertical="center" shrinkToFit="1"/>
    </xf>
    <xf numFmtId="3" fontId="1" fillId="0" borderId="4" xfId="0" applyNumberFormat="1" applyFont="1" applyFill="1" applyBorder="1" applyAlignment="1">
      <alignment horizontal="right" vertical="top" indent="1" shrinkToFit="1"/>
    </xf>
    <xf numFmtId="37" fontId="1" fillId="0" borderId="4" xfId="0" applyNumberFormat="1" applyFont="1" applyFill="1" applyBorder="1" applyAlignment="1">
      <alignment horizontal="right" vertical="top" indent="1" shrinkToFit="1"/>
    </xf>
    <xf numFmtId="37" fontId="1" fillId="0" borderId="4" xfId="0" applyNumberFormat="1" applyFont="1" applyFill="1" applyBorder="1" applyAlignment="1">
      <alignment vertical="top"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152613</xdr:colOff>
      <xdr:row>0</xdr:row>
      <xdr:rowOff>0</xdr:rowOff>
    </xdr:from>
    <xdr:to>
      <xdr:col>10</xdr:col>
      <xdr:colOff>225943</xdr:colOff>
      <xdr:row>0</xdr:row>
      <xdr:rowOff>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8743315" cy="0"/>
        </a:xfrm>
        <a:custGeom>
          <a:avLst/>
          <a:gdLst/>
          <a:ahLst/>
          <a:cxnLst/>
          <a:rect l="0" t="0" r="0" b="0"/>
          <a:pathLst>
            <a:path w="8743315">
              <a:moveTo>
                <a:pt x="0" y="0"/>
              </a:moveTo>
              <a:lnTo>
                <a:pt x="8743187" y="0"/>
              </a:lnTo>
            </a:path>
          </a:pathLst>
        </a:custGeom>
        <a:ln w="12618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topLeftCell="A16" zoomScale="130" zoomScaleNormal="130" workbookViewId="0">
      <selection activeCell="C39" sqref="C39:J39"/>
    </sheetView>
  </sheetViews>
  <sheetFormatPr defaultRowHeight="12.75" x14ac:dyDescent="0.2"/>
  <cols>
    <col min="1" max="1" width="30.83203125" customWidth="1"/>
    <col min="2" max="2" width="9.33203125" customWidth="1"/>
    <col min="3" max="5" width="14" customWidth="1"/>
    <col min="6" max="6" width="16.6640625" customWidth="1"/>
    <col min="7" max="7" width="14" customWidth="1"/>
    <col min="8" max="8" width="17.5" customWidth="1"/>
    <col min="9" max="9" width="15.6640625" customWidth="1"/>
    <col min="10" max="10" width="12.6640625" customWidth="1"/>
    <col min="11" max="11" width="40.1640625" customWidth="1"/>
  </cols>
  <sheetData>
    <row r="1" spans="1:11" s="23" customFormat="1" ht="21.75" customHeight="1" x14ac:dyDescent="0.2">
      <c r="A1" s="25" t="s">
        <v>0</v>
      </c>
      <c r="B1" s="22"/>
      <c r="C1" s="22"/>
      <c r="D1" s="22"/>
      <c r="E1" s="22"/>
      <c r="F1" s="22"/>
      <c r="G1" s="22"/>
      <c r="H1" s="22"/>
      <c r="I1" s="22"/>
      <c r="J1" s="31" t="s">
        <v>66</v>
      </c>
      <c r="K1" s="22"/>
    </row>
    <row r="2" spans="1:11" s="23" customFormat="1" ht="21.75" customHeight="1" x14ac:dyDescent="0.2">
      <c r="A2" s="26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23" customFormat="1" ht="21.75" customHeight="1" x14ac:dyDescent="0.2">
      <c r="A3" s="24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30" customFormat="1" ht="38.25" x14ac:dyDescent="0.2">
      <c r="A4" s="28"/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28" t="s">
        <v>11</v>
      </c>
      <c r="K4" s="29"/>
    </row>
    <row r="5" spans="1:11" ht="24.75" customHeight="1" x14ac:dyDescent="0.2">
      <c r="A5" s="1" t="s">
        <v>12</v>
      </c>
      <c r="B5" s="2">
        <v>0.9</v>
      </c>
      <c r="C5" s="3">
        <v>732952</v>
      </c>
      <c r="D5" s="4">
        <v>-506800</v>
      </c>
      <c r="E5" s="5">
        <v>-932</v>
      </c>
      <c r="F5" s="6">
        <v>0</v>
      </c>
      <c r="G5" s="6">
        <v>0</v>
      </c>
      <c r="H5" s="3">
        <v>225221</v>
      </c>
      <c r="I5" s="4">
        <v>-220500</v>
      </c>
      <c r="J5" s="7">
        <v>4721</v>
      </c>
    </row>
    <row r="6" spans="1:11" ht="11.25" customHeight="1" x14ac:dyDescent="0.2">
      <c r="A6" s="8" t="s">
        <v>13</v>
      </c>
      <c r="B6" s="9">
        <v>0.19189999999999999</v>
      </c>
      <c r="C6" s="10">
        <v>28528</v>
      </c>
      <c r="D6" s="11">
        <v>-18744</v>
      </c>
      <c r="E6" s="11">
        <v>-15696</v>
      </c>
      <c r="F6" s="12">
        <v>0</v>
      </c>
      <c r="G6" s="12">
        <v>983</v>
      </c>
      <c r="H6" s="11">
        <v>-4929</v>
      </c>
      <c r="I6" s="12">
        <v>0</v>
      </c>
      <c r="J6" s="13">
        <v>-4929</v>
      </c>
    </row>
    <row r="7" spans="1:11" ht="11.25" customHeight="1" x14ac:dyDescent="0.2">
      <c r="A7" s="8" t="s">
        <v>14</v>
      </c>
      <c r="B7" s="9">
        <v>3.0300000000000001E-2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4">
        <v>0</v>
      </c>
    </row>
    <row r="8" spans="1:11" ht="11.25" customHeight="1" x14ac:dyDescent="0.2">
      <c r="A8" s="8" t="s">
        <v>15</v>
      </c>
      <c r="B8" s="9">
        <v>1E-4</v>
      </c>
      <c r="C8" s="70">
        <v>302</v>
      </c>
      <c r="D8" s="71">
        <v>-213</v>
      </c>
      <c r="E8" s="71">
        <v>-28</v>
      </c>
      <c r="F8" s="15" t="s">
        <v>16</v>
      </c>
      <c r="G8" s="15" t="s">
        <v>17</v>
      </c>
      <c r="H8" s="71">
        <f>60</f>
        <v>60</v>
      </c>
      <c r="I8" s="71">
        <f>-40</f>
        <v>-40</v>
      </c>
      <c r="J8" s="72">
        <f>20</f>
        <v>20</v>
      </c>
    </row>
    <row r="9" spans="1:11" ht="17.100000000000001" customHeight="1" x14ac:dyDescent="0.2">
      <c r="A9" s="17" t="s">
        <v>18</v>
      </c>
      <c r="B9" s="18"/>
      <c r="C9" s="11">
        <f>SUM(C5:C8)</f>
        <v>761782</v>
      </c>
      <c r="D9" s="11">
        <f t="shared" ref="D9:E9" si="0">SUM(D5:D8)</f>
        <v>-525757</v>
      </c>
      <c r="E9" s="11">
        <f t="shared" si="0"/>
        <v>-16656</v>
      </c>
      <c r="F9" s="10">
        <f t="shared" ref="F9:J9" si="1">SUM(F5:F8)</f>
        <v>0</v>
      </c>
      <c r="G9" s="10">
        <f t="shared" si="1"/>
        <v>983</v>
      </c>
      <c r="H9" s="11">
        <f t="shared" si="1"/>
        <v>220352</v>
      </c>
      <c r="I9" s="11">
        <f t="shared" si="1"/>
        <v>-220540</v>
      </c>
      <c r="J9" s="11">
        <f t="shared" si="1"/>
        <v>-188</v>
      </c>
    </row>
    <row r="10" spans="1:11" ht="28.35" customHeight="1" x14ac:dyDescent="0.2">
      <c r="A10" s="1" t="s">
        <v>19</v>
      </c>
      <c r="B10" s="2">
        <v>8.2600000000000007E-2</v>
      </c>
      <c r="C10" s="3">
        <v>8013</v>
      </c>
      <c r="D10" s="6">
        <v>0</v>
      </c>
      <c r="E10" s="6">
        <v>0</v>
      </c>
      <c r="F10" s="6">
        <v>0</v>
      </c>
      <c r="G10" s="6">
        <v>0</v>
      </c>
      <c r="H10" s="3">
        <v>8013</v>
      </c>
      <c r="I10" s="4">
        <v>-13623</v>
      </c>
      <c r="J10" s="19">
        <v>-5611</v>
      </c>
    </row>
    <row r="11" spans="1:11" ht="11.25" customHeight="1" x14ac:dyDescent="0.2">
      <c r="A11" s="8" t="s">
        <v>20</v>
      </c>
      <c r="B11" s="9">
        <v>0.23699999999999999</v>
      </c>
      <c r="C11" s="10">
        <v>169352</v>
      </c>
      <c r="D11" s="11">
        <v>-103003</v>
      </c>
      <c r="E11" s="10">
        <v>13112</v>
      </c>
      <c r="F11" s="11">
        <v>-23264</v>
      </c>
      <c r="G11" s="12">
        <v>0</v>
      </c>
      <c r="H11" s="10">
        <v>56197</v>
      </c>
      <c r="I11" s="12">
        <v>0</v>
      </c>
      <c r="J11" s="20">
        <v>56197</v>
      </c>
    </row>
    <row r="12" spans="1:11" ht="11.25" customHeight="1" x14ac:dyDescent="0.2">
      <c r="A12" s="8" t="s">
        <v>21</v>
      </c>
      <c r="B12" s="9">
        <v>0.3261</v>
      </c>
      <c r="C12" s="11">
        <v>-1945</v>
      </c>
      <c r="D12" s="12">
        <v>0</v>
      </c>
      <c r="E12" s="11">
        <v>-29558</v>
      </c>
      <c r="F12" s="12">
        <v>0</v>
      </c>
      <c r="G12" s="12">
        <v>0</v>
      </c>
      <c r="H12" s="11">
        <v>-31503</v>
      </c>
      <c r="I12" s="12">
        <v>0</v>
      </c>
      <c r="J12" s="13">
        <v>-31503</v>
      </c>
    </row>
    <row r="13" spans="1:11" ht="11.25" customHeight="1" x14ac:dyDescent="0.2">
      <c r="A13" s="8" t="s">
        <v>22</v>
      </c>
      <c r="B13" s="9">
        <v>0.3261</v>
      </c>
      <c r="C13" s="15" t="s">
        <v>23</v>
      </c>
      <c r="D13" s="15" t="s">
        <v>24</v>
      </c>
      <c r="E13" s="15" t="s">
        <v>25</v>
      </c>
      <c r="F13" s="15" t="s">
        <v>26</v>
      </c>
      <c r="G13" s="15" t="s">
        <v>17</v>
      </c>
      <c r="H13" s="15" t="s">
        <v>27</v>
      </c>
      <c r="I13" s="15" t="s">
        <v>17</v>
      </c>
      <c r="J13" s="16" t="s">
        <v>27</v>
      </c>
    </row>
    <row r="14" spans="1:11" ht="17.100000000000001" customHeight="1" x14ac:dyDescent="0.2">
      <c r="A14" s="17" t="s">
        <v>28</v>
      </c>
      <c r="B14" s="18"/>
      <c r="C14" s="10">
        <v>568239</v>
      </c>
      <c r="D14" s="11">
        <v>-334119</v>
      </c>
      <c r="E14" s="12">
        <v>220</v>
      </c>
      <c r="F14" s="11">
        <v>-105641</v>
      </c>
      <c r="G14" s="12">
        <v>0</v>
      </c>
      <c r="H14" s="10">
        <v>128698</v>
      </c>
      <c r="I14" s="11">
        <v>-13623</v>
      </c>
      <c r="J14" s="20">
        <v>115075</v>
      </c>
    </row>
    <row r="15" spans="1:11" ht="28.35" customHeight="1" x14ac:dyDescent="0.2">
      <c r="A15" s="1" t="s">
        <v>29</v>
      </c>
      <c r="B15" s="2">
        <v>0.09</v>
      </c>
      <c r="C15" s="3">
        <v>10510</v>
      </c>
      <c r="D15" s="6">
        <v>0</v>
      </c>
      <c r="E15" s="6">
        <v>5</v>
      </c>
      <c r="F15" s="4">
        <v>-87963</v>
      </c>
      <c r="G15" s="6">
        <v>0</v>
      </c>
      <c r="H15" s="4">
        <v>-77449</v>
      </c>
      <c r="I15" s="6">
        <v>0</v>
      </c>
      <c r="J15" s="19">
        <v>-77449</v>
      </c>
    </row>
    <row r="16" spans="1:11" ht="11.25" customHeight="1" x14ac:dyDescent="0.2">
      <c r="A16" s="8" t="s">
        <v>30</v>
      </c>
      <c r="B16" s="9">
        <v>0.19189999999999999</v>
      </c>
      <c r="C16" s="15" t="s">
        <v>17</v>
      </c>
      <c r="D16" s="15" t="s">
        <v>17</v>
      </c>
      <c r="E16" s="15" t="s">
        <v>16</v>
      </c>
      <c r="F16" s="15" t="s">
        <v>16</v>
      </c>
      <c r="G16" s="15" t="s">
        <v>17</v>
      </c>
      <c r="H16" s="15" t="s">
        <v>17</v>
      </c>
      <c r="I16" s="15" t="s">
        <v>31</v>
      </c>
      <c r="J16" s="16" t="s">
        <v>31</v>
      </c>
    </row>
    <row r="17" spans="1:10" ht="17.100000000000001" customHeight="1" x14ac:dyDescent="0.2">
      <c r="A17" s="17" t="s">
        <v>32</v>
      </c>
      <c r="B17" s="18"/>
      <c r="C17" s="10">
        <v>10510</v>
      </c>
      <c r="D17" s="12">
        <v>0</v>
      </c>
      <c r="E17" s="12">
        <v>5</v>
      </c>
      <c r="F17" s="11">
        <v>-87963</v>
      </c>
      <c r="G17" s="12">
        <v>0</v>
      </c>
      <c r="H17" s="11">
        <v>-77449</v>
      </c>
      <c r="I17" s="10">
        <v>211125</v>
      </c>
      <c r="J17" s="20">
        <v>133676</v>
      </c>
    </row>
    <row r="18" spans="1:10" ht="28.35" customHeight="1" x14ac:dyDescent="0.2">
      <c r="A18" s="1" t="s">
        <v>33</v>
      </c>
      <c r="B18" s="2">
        <v>0.1111</v>
      </c>
      <c r="C18" s="4">
        <v>-1966</v>
      </c>
      <c r="D18" s="6">
        <v>0</v>
      </c>
      <c r="E18" s="6">
        <v>15</v>
      </c>
      <c r="F18" s="6">
        <v>0</v>
      </c>
      <c r="G18" s="6">
        <v>0</v>
      </c>
      <c r="H18" s="4">
        <v>-1952</v>
      </c>
      <c r="I18" s="6">
        <v>0</v>
      </c>
      <c r="J18" s="19">
        <v>-1952</v>
      </c>
    </row>
    <row r="19" spans="1:10" ht="11.25" customHeight="1" x14ac:dyDescent="0.2">
      <c r="A19" s="8" t="s">
        <v>34</v>
      </c>
      <c r="B19" s="9">
        <v>6.0199999999999997E-2</v>
      </c>
      <c r="C19" s="52">
        <v>-415</v>
      </c>
      <c r="D19" s="12">
        <v>0</v>
      </c>
      <c r="E19" s="10">
        <v>211178</v>
      </c>
      <c r="F19" s="12">
        <v>0</v>
      </c>
      <c r="G19" s="12">
        <v>0</v>
      </c>
      <c r="H19" s="10">
        <v>210762</v>
      </c>
      <c r="I19" s="11">
        <v>-210630</v>
      </c>
      <c r="J19" s="14">
        <v>132</v>
      </c>
    </row>
    <row r="20" spans="1:10" ht="11.25" customHeight="1" x14ac:dyDescent="0.2">
      <c r="A20" s="61" t="s">
        <v>35</v>
      </c>
      <c r="B20" s="63">
        <f>22.223%*29.456%</f>
        <v>6.5460068799999993E-2</v>
      </c>
      <c r="C20" s="64">
        <f>-100000*B20</f>
        <v>-6546.006879999999</v>
      </c>
      <c r="D20" s="65">
        <v>0</v>
      </c>
      <c r="E20" s="66">
        <v>0</v>
      </c>
      <c r="F20" s="65">
        <v>0</v>
      </c>
      <c r="G20" s="67">
        <f>-1000000*B20</f>
        <v>-65460.068799999994</v>
      </c>
      <c r="H20" s="67">
        <f>SUM(C20:G20)</f>
        <v>-72006.075679999994</v>
      </c>
      <c r="I20" s="68">
        <f>614537*B20</f>
        <v>40227.634300145597</v>
      </c>
      <c r="J20" s="69">
        <f>SUM(H20:I20)</f>
        <v>-31778.441379854397</v>
      </c>
    </row>
    <row r="21" spans="1:10" ht="11.25" customHeight="1" x14ac:dyDescent="0.2">
      <c r="A21" s="8" t="s">
        <v>36</v>
      </c>
      <c r="B21" s="9">
        <v>0.1111</v>
      </c>
      <c r="C21" s="15" t="s">
        <v>17</v>
      </c>
      <c r="D21" s="15" t="s">
        <v>17</v>
      </c>
      <c r="E21" s="15" t="s">
        <v>16</v>
      </c>
      <c r="F21" s="15" t="s">
        <v>16</v>
      </c>
      <c r="G21" s="15" t="s">
        <v>17</v>
      </c>
      <c r="H21" s="15" t="s">
        <v>17</v>
      </c>
      <c r="I21" s="15" t="s">
        <v>17</v>
      </c>
      <c r="J21" s="16" t="s">
        <v>17</v>
      </c>
    </row>
    <row r="22" spans="1:10" ht="17.100000000000001" customHeight="1" x14ac:dyDescent="0.2">
      <c r="A22" s="17" t="s">
        <v>37</v>
      </c>
      <c r="B22" s="18"/>
      <c r="C22" s="11">
        <f>SUM(C18:C21)</f>
        <v>-8927.006879999999</v>
      </c>
      <c r="D22" s="11">
        <f t="shared" ref="D22:E22" si="2">SUM(D18:D21)</f>
        <v>0</v>
      </c>
      <c r="E22" s="11">
        <f t="shared" si="2"/>
        <v>211193</v>
      </c>
      <c r="F22" s="11">
        <f t="shared" ref="F22" si="3">SUM(F18:F21)</f>
        <v>0</v>
      </c>
      <c r="G22" s="11">
        <f t="shared" ref="G22" si="4">SUM(G18:G21)</f>
        <v>-65460.068799999994</v>
      </c>
      <c r="H22" s="11">
        <f t="shared" ref="H22" si="5">SUM(H18:H21)</f>
        <v>136803.92431999999</v>
      </c>
      <c r="I22" s="11">
        <f t="shared" ref="I22" si="6">SUM(I18:I21)</f>
        <v>-170402.36569985439</v>
      </c>
      <c r="J22" s="11">
        <f t="shared" ref="J22" si="7">SUM(J18:J21)</f>
        <v>-33598.441379854397</v>
      </c>
    </row>
    <row r="23" spans="1:10" ht="28.35" hidden="1" customHeight="1" x14ac:dyDescent="0.2">
      <c r="A23" s="45" t="s">
        <v>38</v>
      </c>
      <c r="B23" s="46">
        <v>1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</row>
    <row r="24" spans="1:10" ht="11.25" hidden="1" customHeight="1" x14ac:dyDescent="0.2">
      <c r="A24" s="41" t="s">
        <v>39</v>
      </c>
      <c r="B24" s="42">
        <v>0.28899999999999998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</row>
    <row r="25" spans="1:10" ht="11.25" hidden="1" customHeight="1" x14ac:dyDescent="0.2">
      <c r="A25" s="41" t="s">
        <v>40</v>
      </c>
      <c r="B25" s="42">
        <v>1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</row>
    <row r="26" spans="1:10" ht="11.25" hidden="1" customHeight="1" x14ac:dyDescent="0.2">
      <c r="A26" s="41" t="s">
        <v>41</v>
      </c>
      <c r="B26" s="42">
        <v>0.57579999999999998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</row>
    <row r="27" spans="1:10" ht="11.25" hidden="1" customHeight="1" x14ac:dyDescent="0.2">
      <c r="A27" s="41" t="s">
        <v>42</v>
      </c>
      <c r="B27" s="42">
        <v>0.57579999999999998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</row>
    <row r="28" spans="1:10" ht="11.25" hidden="1" customHeight="1" x14ac:dyDescent="0.2">
      <c r="A28" s="41" t="s">
        <v>43</v>
      </c>
      <c r="B28" s="42">
        <v>1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</row>
    <row r="29" spans="1:10" ht="11.25" hidden="1" customHeight="1" x14ac:dyDescent="0.2">
      <c r="A29" s="41" t="s">
        <v>44</v>
      </c>
      <c r="B29" s="42">
        <v>1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</row>
    <row r="30" spans="1:10" ht="11.25" hidden="1" customHeight="1" x14ac:dyDescent="0.2">
      <c r="A30" s="41" t="s">
        <v>45</v>
      </c>
      <c r="B30" s="42">
        <v>0.75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pans="1:10" ht="11.25" hidden="1" customHeight="1" x14ac:dyDescent="0.2">
      <c r="A31" s="41" t="s">
        <v>46</v>
      </c>
      <c r="B31" s="42">
        <v>0.01</v>
      </c>
      <c r="C31" s="43" t="s">
        <v>17</v>
      </c>
      <c r="D31" s="43" t="s">
        <v>17</v>
      </c>
      <c r="E31" s="43" t="s">
        <v>17</v>
      </c>
      <c r="F31" s="43" t="s">
        <v>17</v>
      </c>
      <c r="G31" s="43" t="s">
        <v>17</v>
      </c>
      <c r="H31" s="43" t="s">
        <v>17</v>
      </c>
      <c r="I31" s="43" t="s">
        <v>17</v>
      </c>
      <c r="J31" s="43" t="s">
        <v>17</v>
      </c>
    </row>
    <row r="32" spans="1:10" ht="11.25" hidden="1" customHeight="1" x14ac:dyDescent="0.2">
      <c r="A32" s="49" t="s">
        <v>47</v>
      </c>
      <c r="B32" s="50"/>
      <c r="C32" s="51" t="s">
        <v>48</v>
      </c>
      <c r="D32" s="51" t="s">
        <v>48</v>
      </c>
      <c r="E32" s="51" t="s">
        <v>48</v>
      </c>
      <c r="F32" s="51" t="s">
        <v>48</v>
      </c>
      <c r="G32" s="51" t="s">
        <v>48</v>
      </c>
      <c r="H32" s="51" t="s">
        <v>48</v>
      </c>
      <c r="I32" s="51" t="s">
        <v>48</v>
      </c>
      <c r="J32" s="51" t="s">
        <v>48</v>
      </c>
    </row>
    <row r="33" spans="1:11" ht="11.25" customHeight="1" x14ac:dyDescent="0.2">
      <c r="A33" s="38" t="s">
        <v>49</v>
      </c>
      <c r="B33" s="21"/>
      <c r="C33" s="40">
        <f>C9+C14+C17+C22</f>
        <v>1331603.99312</v>
      </c>
      <c r="D33" s="40">
        <f t="shared" ref="D33:E33" si="8">D9+D14+D17+D22</f>
        <v>-859876</v>
      </c>
      <c r="E33" s="40">
        <f t="shared" si="8"/>
        <v>194762</v>
      </c>
      <c r="F33" s="40">
        <f t="shared" ref="F33:G33" si="9">F9+F14+F17+F22</f>
        <v>-193604</v>
      </c>
      <c r="G33" s="40">
        <f t="shared" si="9"/>
        <v>-64477.068799999994</v>
      </c>
      <c r="H33" s="40">
        <f t="shared" ref="H33:J33" si="10">H9+H14+H17+H22</f>
        <v>408404.92431999999</v>
      </c>
      <c r="I33" s="40">
        <f t="shared" si="10"/>
        <v>-193440.36569985439</v>
      </c>
      <c r="J33" s="40">
        <f t="shared" si="10"/>
        <v>214964.5586201456</v>
      </c>
      <c r="K33" s="39"/>
    </row>
    <row r="35" spans="1:11" x14ac:dyDescent="0.2">
      <c r="A35" s="32" t="s">
        <v>50</v>
      </c>
    </row>
    <row r="36" spans="1:11" hidden="1" x14ac:dyDescent="0.2">
      <c r="A36" s="33" t="s">
        <v>51</v>
      </c>
      <c r="B36" s="9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</row>
    <row r="37" spans="1:11" hidden="1" x14ac:dyDescent="0.2">
      <c r="A37" s="33" t="s">
        <v>52</v>
      </c>
      <c r="B37" s="9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</row>
    <row r="38" spans="1:11" hidden="1" x14ac:dyDescent="0.2">
      <c r="A38" s="33" t="s">
        <v>53</v>
      </c>
      <c r="B38" s="9">
        <f>3.029%*27.9633%</f>
        <v>8.4700835700000001E-3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</row>
    <row r="39" spans="1:11" x14ac:dyDescent="0.2">
      <c r="A39" s="33" t="s">
        <v>54</v>
      </c>
      <c r="B39" s="9">
        <v>5.0799999999999998E-2</v>
      </c>
      <c r="C39" s="11">
        <f>2078000*B39</f>
        <v>105562.4</v>
      </c>
      <c r="D39" s="11">
        <f>-2335000*B39</f>
        <v>-118618</v>
      </c>
      <c r="E39" s="11">
        <f>(574000)*B39</f>
        <v>29159.199999999997</v>
      </c>
      <c r="F39" s="11">
        <v>0</v>
      </c>
      <c r="G39" s="11">
        <v>0</v>
      </c>
      <c r="H39" s="11">
        <f>SUM(C39:G39)</f>
        <v>16103.599999999991</v>
      </c>
      <c r="I39" s="12">
        <v>0</v>
      </c>
      <c r="J39" s="11">
        <f>SUM(H39:I39)</f>
        <v>16103.599999999991</v>
      </c>
    </row>
    <row r="40" spans="1:11" hidden="1" x14ac:dyDescent="0.2">
      <c r="A40" s="33" t="s">
        <v>55</v>
      </c>
      <c r="B40" s="9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</row>
    <row r="41" spans="1:11" hidden="1" x14ac:dyDescent="0.2">
      <c r="A41" s="33" t="s">
        <v>56</v>
      </c>
      <c r="B41" s="9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</row>
    <row r="42" spans="1:11" x14ac:dyDescent="0.2">
      <c r="A42" s="38" t="s">
        <v>57</v>
      </c>
      <c r="B42" s="9"/>
      <c r="C42" s="44">
        <f>SUM(C33:C41)</f>
        <v>1437166.3931199999</v>
      </c>
      <c r="D42" s="44">
        <f t="shared" ref="D42:I42" si="11">SUM(D33:D41)</f>
        <v>-978494</v>
      </c>
      <c r="E42" s="44">
        <f t="shared" si="11"/>
        <v>223921.2</v>
      </c>
      <c r="F42" s="44">
        <f t="shared" si="11"/>
        <v>-193604</v>
      </c>
      <c r="G42" s="44">
        <f t="shared" si="11"/>
        <v>-64477.068799999994</v>
      </c>
      <c r="H42" s="44">
        <f t="shared" si="11"/>
        <v>424508.52431999997</v>
      </c>
      <c r="I42" s="44">
        <f t="shared" si="11"/>
        <v>-193440.36569985439</v>
      </c>
      <c r="J42" s="44">
        <f>SUM(J33:J41)</f>
        <v>231068.15862014558</v>
      </c>
    </row>
    <row r="43" spans="1:11" x14ac:dyDescent="0.2">
      <c r="A43" s="34"/>
      <c r="B43" s="9"/>
    </row>
    <row r="44" spans="1:11" x14ac:dyDescent="0.2">
      <c r="A44" s="35" t="s">
        <v>58</v>
      </c>
      <c r="B44" s="9"/>
    </row>
    <row r="45" spans="1:11" x14ac:dyDescent="0.2">
      <c r="A45" s="36" t="s">
        <v>59</v>
      </c>
      <c r="B45" s="9">
        <v>1</v>
      </c>
      <c r="C45" s="54">
        <v>600000</v>
      </c>
      <c r="D45" s="12">
        <v>0</v>
      </c>
      <c r="E45" s="12">
        <v>0</v>
      </c>
      <c r="F45" s="12">
        <v>0</v>
      </c>
      <c r="G45" s="12">
        <v>0</v>
      </c>
      <c r="H45" s="54">
        <f>SUM(C45:G45)</f>
        <v>600000</v>
      </c>
      <c r="I45" s="12">
        <v>0</v>
      </c>
      <c r="J45" s="55">
        <f>SUM(H45:I45)</f>
        <v>600000</v>
      </c>
    </row>
    <row r="46" spans="1:11" x14ac:dyDescent="0.2">
      <c r="A46" s="36" t="s">
        <v>60</v>
      </c>
      <c r="B46" s="9">
        <v>1</v>
      </c>
      <c r="C46" s="54">
        <v>290000</v>
      </c>
      <c r="D46" s="12">
        <v>0</v>
      </c>
      <c r="E46" s="12">
        <v>0</v>
      </c>
      <c r="F46" s="12">
        <v>0</v>
      </c>
      <c r="G46" s="12">
        <v>0</v>
      </c>
      <c r="H46" s="54">
        <f t="shared" ref="H46:H48" si="12">SUM(C46:G46)</f>
        <v>290000</v>
      </c>
      <c r="I46" s="12">
        <v>0</v>
      </c>
      <c r="J46" s="55">
        <f t="shared" ref="J46:J48" si="13">SUM(H46:I46)</f>
        <v>290000</v>
      </c>
    </row>
    <row r="47" spans="1:11" x14ac:dyDescent="0.2">
      <c r="A47" s="36" t="s">
        <v>61</v>
      </c>
      <c r="B47" s="9">
        <v>1</v>
      </c>
      <c r="C47" s="54">
        <v>375000</v>
      </c>
      <c r="D47" s="12">
        <v>0</v>
      </c>
      <c r="E47" s="12">
        <v>0</v>
      </c>
      <c r="F47" s="12">
        <v>0</v>
      </c>
      <c r="G47" s="12">
        <v>0</v>
      </c>
      <c r="H47" s="54">
        <f t="shared" si="12"/>
        <v>375000</v>
      </c>
      <c r="I47" s="12">
        <v>0</v>
      </c>
      <c r="J47" s="55">
        <f t="shared" si="13"/>
        <v>375000</v>
      </c>
    </row>
    <row r="48" spans="1:11" x14ac:dyDescent="0.2">
      <c r="A48" s="36" t="s">
        <v>62</v>
      </c>
      <c r="B48" s="9">
        <v>1</v>
      </c>
      <c r="C48" s="56">
        <v>450000</v>
      </c>
      <c r="D48" s="57">
        <v>0</v>
      </c>
      <c r="E48" s="57">
        <v>0</v>
      </c>
      <c r="F48" s="57">
        <v>0</v>
      </c>
      <c r="G48" s="56">
        <v>-450000</v>
      </c>
      <c r="H48" s="56">
        <f t="shared" si="12"/>
        <v>0</v>
      </c>
      <c r="I48" s="57">
        <v>0</v>
      </c>
      <c r="J48" s="58">
        <f t="shared" si="13"/>
        <v>0</v>
      </c>
    </row>
    <row r="49" spans="1:10" x14ac:dyDescent="0.2">
      <c r="A49" s="38" t="s">
        <v>63</v>
      </c>
      <c r="C49" s="59">
        <f>SUM(C45:C48)</f>
        <v>1715000</v>
      </c>
      <c r="D49" s="59">
        <f t="shared" ref="D49:J49" si="14">SUM(D45:D48)</f>
        <v>0</v>
      </c>
      <c r="E49" s="59">
        <f t="shared" si="14"/>
        <v>0</v>
      </c>
      <c r="F49" s="59">
        <f t="shared" si="14"/>
        <v>0</v>
      </c>
      <c r="G49" s="59">
        <f t="shared" si="14"/>
        <v>-450000</v>
      </c>
      <c r="H49" s="59">
        <f t="shared" si="14"/>
        <v>1265000</v>
      </c>
      <c r="I49" s="59">
        <f t="shared" si="14"/>
        <v>0</v>
      </c>
      <c r="J49" s="59">
        <f t="shared" si="14"/>
        <v>1265000</v>
      </c>
    </row>
    <row r="50" spans="1:10" x14ac:dyDescent="0.2">
      <c r="A50" s="53"/>
      <c r="C50" s="27"/>
      <c r="D50" s="27"/>
      <c r="E50" s="27"/>
      <c r="F50" s="27"/>
      <c r="G50" s="27"/>
      <c r="H50" s="27"/>
      <c r="I50" s="27"/>
      <c r="J50" s="27"/>
    </row>
    <row r="51" spans="1:10" ht="13.5" thickBot="1" x14ac:dyDescent="0.25">
      <c r="A51" s="60" t="s">
        <v>64</v>
      </c>
      <c r="B51" s="27"/>
      <c r="C51" s="37">
        <f>C42+C49</f>
        <v>3152166.3931200001</v>
      </c>
      <c r="D51" s="37">
        <f t="shared" ref="D51:J51" si="15">D42+D49</f>
        <v>-978494</v>
      </c>
      <c r="E51" s="37">
        <f t="shared" si="15"/>
        <v>223921.2</v>
      </c>
      <c r="F51" s="37">
        <f t="shared" si="15"/>
        <v>-193604</v>
      </c>
      <c r="G51" s="37">
        <f t="shared" si="15"/>
        <v>-514477.06880000001</v>
      </c>
      <c r="H51" s="37">
        <f t="shared" si="15"/>
        <v>1689508.5243199999</v>
      </c>
      <c r="I51" s="37">
        <f t="shared" si="15"/>
        <v>-193440.36569985439</v>
      </c>
      <c r="J51" s="37">
        <f t="shared" si="15"/>
        <v>1496068.1586201456</v>
      </c>
    </row>
    <row r="52" spans="1:10" ht="13.5" thickTop="1" x14ac:dyDescent="0.2">
      <c r="A52" s="34"/>
    </row>
    <row r="53" spans="1:10" x14ac:dyDescent="0.2">
      <c r="A53" s="62" t="s">
        <v>65</v>
      </c>
    </row>
  </sheetData>
  <pageMargins left="0.7" right="0.7" top="0.75" bottom="0.75" header="0.3" footer="0.3"/>
  <pageSetup scale="6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Cash Flow - Budget</dc:title>
  <dc:subject/>
  <dc:creator>mcleg</dc:creator>
  <cp:keywords/>
  <dc:description/>
  <cp:lastModifiedBy>Bill Cielo</cp:lastModifiedBy>
  <cp:revision/>
  <dcterms:created xsi:type="dcterms:W3CDTF">2020-07-31T11:14:23Z</dcterms:created>
  <dcterms:modified xsi:type="dcterms:W3CDTF">2021-03-10T22:10:37Z</dcterms:modified>
  <cp:category/>
  <cp:contentStatus/>
</cp:coreProperties>
</file>